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Budget 2022-23" sheetId="1" r:id="rId1"/>
    <sheet name="Report 2022-23" sheetId="2" r:id="rId2"/>
  </sheets>
  <definedNames>
    <definedName name="chl_vnos" localSheetId="1">'Report 2022-23'!$B$5</definedName>
    <definedName name="chl_vnos">'Budget 2022-23'!$B$5</definedName>
    <definedName name="course_22" localSheetId="1">'Report 2022-23'!$B$7</definedName>
    <definedName name="course_22">'Budget 2022-23'!$B$7</definedName>
    <definedName name="course_22R">'Report 2022-23'!$C$7</definedName>
    <definedName name="course_23" localSheetId="1">'Report 2022-23'!$B$8</definedName>
    <definedName name="course_23">'Budget 2022-23'!$B$8</definedName>
    <definedName name="course_23R">'Report 2022-23'!$C$8</definedName>
    <definedName name="mag_fee" localSheetId="1">'Report 2022-23'!$B$9</definedName>
    <definedName name="mag_fee">'Budget 2022-23'!$B$9</definedName>
    <definedName name="mem_22" localSheetId="1">'Report 2022-23'!$B$3</definedName>
    <definedName name="mem_22">'Budget 2022-23'!$B$3</definedName>
    <definedName name="mem_23" localSheetId="1">'Report 2022-23'!$B$4</definedName>
    <definedName name="mem_23">'Budget 2022-23'!$B$4</definedName>
    <definedName name="mem_23R">'Report 2022-23'!$C$4</definedName>
    <definedName name="vst_vnoska" localSheetId="1">'Report 2022-23'!$B$6</definedName>
    <definedName name="vst_vnoska">'Budget 2022-23'!$B$6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26" i="2"/>
  <c r="C24" i="2"/>
  <c r="C23" i="2"/>
  <c r="C25" i="2"/>
  <c r="C20" i="2"/>
  <c r="C16" i="2"/>
  <c r="B9" i="2"/>
  <c r="B8" i="2"/>
  <c r="B7" i="2"/>
  <c r="B6" i="2"/>
  <c r="B5" i="2"/>
  <c r="B4" i="2"/>
  <c r="B3" i="2"/>
  <c r="C14" i="2"/>
  <c r="C12" i="2" s="1"/>
  <c r="C1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23" i="2"/>
  <c r="B17" i="2"/>
  <c r="B18" i="2"/>
  <c r="B19" i="2"/>
  <c r="B20" i="2"/>
  <c r="B21" i="2"/>
  <c r="B16" i="2"/>
  <c r="B14" i="2"/>
  <c r="B13" i="2"/>
  <c r="B12" i="2" s="1"/>
  <c r="C40" i="2"/>
  <c r="B40" i="2"/>
  <c r="C39" i="2"/>
  <c r="C17" i="2"/>
  <c r="C22" i="2" l="1"/>
  <c r="B15" i="2"/>
  <c r="B22" i="2"/>
  <c r="B39" i="2" s="1"/>
  <c r="B35" i="1"/>
  <c r="B22" i="1" s="1"/>
  <c r="C39" i="1"/>
  <c r="B27" i="1"/>
  <c r="B26" i="1"/>
  <c r="B25" i="1"/>
  <c r="B24" i="1"/>
  <c r="B23" i="1"/>
  <c r="B16" i="1"/>
  <c r="B15" i="1" s="1"/>
  <c r="B20" i="1"/>
  <c r="C20" i="1"/>
  <c r="C17" i="1"/>
  <c r="B17" i="1"/>
  <c r="C40" i="1" l="1"/>
  <c r="B40" i="1"/>
  <c r="C22" i="1"/>
  <c r="C15" i="1"/>
  <c r="B39" i="1"/>
  <c r="C12" i="1"/>
  <c r="B12" i="1"/>
  <c r="C15" i="2"/>
</calcChain>
</file>

<file path=xl/sharedStrings.xml><?xml version="1.0" encoding="utf-8"?>
<sst xmlns="http://schemas.openxmlformats.org/spreadsheetml/2006/main" count="84" uniqueCount="44">
  <si>
    <t>2. ПРИХОДИ</t>
  </si>
  <si>
    <t>3. РАЗХОДИ</t>
  </si>
  <si>
    <t>4.2. Банка</t>
  </si>
  <si>
    <t>БЮДЖЕТ</t>
  </si>
  <si>
    <t>ОТЧЕТ</t>
  </si>
  <si>
    <t>4.1. Каса</t>
  </si>
  <si>
    <t>3.5. Разходи за гости</t>
  </si>
  <si>
    <t>3.6. Разходи за канцеларски материали</t>
  </si>
  <si>
    <t>3.7. Разходи за символи и аксесоари</t>
  </si>
  <si>
    <t>3.8. Разходи за банково обслужване</t>
  </si>
  <si>
    <t>3.9. Разходи за дарения</t>
  </si>
  <si>
    <t>3.10. Разходи за празнични мероприятия</t>
  </si>
  <si>
    <t>3.13. Наем зала, вкл. храна и напитки (ако е приложимо)</t>
  </si>
  <si>
    <t>1.1. Каса</t>
  </si>
  <si>
    <t>1.2. Банкови сметки</t>
  </si>
  <si>
    <t>2.1. Приходи от членски внос</t>
  </si>
  <si>
    <t>2.2. Приходи от дарения, в т.ч.</t>
  </si>
  <si>
    <t>2.2.1. Общи дарения</t>
  </si>
  <si>
    <t>2.4. Приходи от тематични мероприятия</t>
  </si>
  <si>
    <t>4. ПРЕХОДЕН ОСТАТЪК НА 01.07.2023 Г.</t>
  </si>
  <si>
    <t>Брой членове (01.07.2022):</t>
  </si>
  <si>
    <t>Брой членове (01.01.2023):</t>
  </si>
  <si>
    <t>3.1.1. Чл. внос РИ - първо полугодие</t>
  </si>
  <si>
    <t>3.1.2. Чл. внос РИ - второ полугодие</t>
  </si>
  <si>
    <t>* Чл. внос РИ 2022-23 - 70 щ. долара на член от клуба годишно</t>
  </si>
  <si>
    <t>** Чл. внос Д2482 2022-23 - 60 лева на член от клуба годишно</t>
  </si>
  <si>
    <t>2.3. Приходи от встъпителни вноски нови членове</t>
  </si>
  <si>
    <t>встъпителна вноска (ако е приможимо):</t>
  </si>
  <si>
    <t>членски внос 2022-23:</t>
  </si>
  <si>
    <t>курс долар/лев м.07.2022:</t>
  </si>
  <si>
    <t>курс долар/лев м.01.2023:</t>
  </si>
  <si>
    <t>3.2.1. Чл. внос Д2482 - първо полугодие</t>
  </si>
  <si>
    <t>3.2.2. Чл. внос Д2482 - второ полугодие</t>
  </si>
  <si>
    <t>3.3. Абонамент списание (The Rotarian / Ротари на Балканите)</t>
  </si>
  <si>
    <t>3.4. Разходи за командировки (участия на Дистриктни обучения)</t>
  </si>
  <si>
    <t>ПРОГНОЗЕН БЮДЖЕТ 2022-23 НА РОТАРИ КЛУБ .........................</t>
  </si>
  <si>
    <t>2.2.2. Целеви дарения (проекти/каузи)</t>
  </si>
  <si>
    <t>3.11. Разходи за целеви проекти / каузи</t>
  </si>
  <si>
    <t>3.12. Разходи за подаръци</t>
  </si>
  <si>
    <t xml:space="preserve">3.14. Други непредвидени разходи </t>
  </si>
  <si>
    <t>Списание - такса:</t>
  </si>
  <si>
    <t>БАЛАНС 2022-23 Г.</t>
  </si>
  <si>
    <t>1. ПРЕХОДЕН ОСТАТЪК НА 01.07.2022 ГОД.</t>
  </si>
  <si>
    <t>ОТЧЕТ НА ПРИХОДИ И РАЗХОДИ ЗА 2022-23 НА РОТАРИ КЛУБ 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</si>
</sst>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  <charset val="204"/>
    </font>
    <font>
      <b/>
      <sz val="11"/>
      <color theme="0"/>
      <name val="Trebuchet MS"/>
      <family val="2"/>
      <charset val="204"/>
    </font>
    <font>
      <i/>
      <sz val="11"/>
      <color theme="1"/>
      <name val="Trebuchet MS"/>
      <family val="2"/>
      <charset val="204"/>
    </font>
    <font>
      <b/>
      <sz val="11"/>
      <color rgb="FF901F93"/>
      <name val="Trebuchet MS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01F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1973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ck">
        <color rgb="FF901F93"/>
      </left>
      <right style="thick">
        <color rgb="FF901F93"/>
      </right>
      <top style="thick">
        <color rgb="FF901F93"/>
      </top>
      <bottom style="thick">
        <color rgb="FF901F9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01F93"/>
      <color rgb="FF019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19" workbookViewId="0">
      <selection activeCell="F30" sqref="F30"/>
    </sheetView>
  </sheetViews>
  <sheetFormatPr defaultRowHeight="14.25" x14ac:dyDescent="0.45"/>
  <cols>
    <col min="1" max="1" width="60.59765625" style="1" customWidth="1"/>
    <col min="2" max="3" width="12.59765625" style="6" customWidth="1"/>
    <col min="4" max="16384" width="9.06640625" style="1"/>
  </cols>
  <sheetData>
    <row r="1" spans="1:3" x14ac:dyDescent="0.45">
      <c r="A1" s="17" t="s">
        <v>35</v>
      </c>
      <c r="B1" s="17"/>
      <c r="C1" s="17"/>
    </row>
    <row r="3" spans="1:3" x14ac:dyDescent="0.45">
      <c r="A3" s="10" t="s">
        <v>20</v>
      </c>
      <c r="B3" s="11">
        <v>20</v>
      </c>
    </row>
    <row r="4" spans="1:3" x14ac:dyDescent="0.45">
      <c r="A4" s="10" t="s">
        <v>21</v>
      </c>
      <c r="B4" s="11">
        <v>23</v>
      </c>
    </row>
    <row r="5" spans="1:3" x14ac:dyDescent="0.45">
      <c r="A5" s="10" t="s">
        <v>28</v>
      </c>
      <c r="B5" s="11">
        <v>500</v>
      </c>
    </row>
    <row r="6" spans="1:3" x14ac:dyDescent="0.45">
      <c r="A6" s="10" t="s">
        <v>27</v>
      </c>
      <c r="B6" s="12">
        <v>200</v>
      </c>
    </row>
    <row r="7" spans="1:3" x14ac:dyDescent="0.45">
      <c r="A7" s="10" t="s">
        <v>29</v>
      </c>
      <c r="B7" s="11">
        <v>1.83</v>
      </c>
    </row>
    <row r="8" spans="1:3" x14ac:dyDescent="0.45">
      <c r="A8" s="10" t="s">
        <v>30</v>
      </c>
      <c r="B8" s="11">
        <v>1.85</v>
      </c>
    </row>
    <row r="9" spans="1:3" x14ac:dyDescent="0.45">
      <c r="A9" s="10" t="s">
        <v>40</v>
      </c>
      <c r="B9" s="11"/>
    </row>
    <row r="10" spans="1:3" ht="14.65" thickBot="1" x14ac:dyDescent="0.5"/>
    <row r="11" spans="1:3" ht="18" customHeight="1" thickTop="1" thickBot="1" x14ac:dyDescent="0.5">
      <c r="A11" s="2"/>
      <c r="B11" s="5" t="s">
        <v>3</v>
      </c>
      <c r="C11" s="5" t="s">
        <v>4</v>
      </c>
    </row>
    <row r="12" spans="1:3" ht="18" customHeight="1" thickTop="1" thickBot="1" x14ac:dyDescent="0.5">
      <c r="A12" s="4" t="s">
        <v>42</v>
      </c>
      <c r="B12" s="7">
        <f>SUM(B13:B14)</f>
        <v>500</v>
      </c>
      <c r="C12" s="7">
        <f>SUM(C13:C14)</f>
        <v>0</v>
      </c>
    </row>
    <row r="13" spans="1:3" ht="18" customHeight="1" thickTop="1" thickBot="1" x14ac:dyDescent="0.5">
      <c r="A13" s="2" t="s">
        <v>13</v>
      </c>
      <c r="B13" s="5">
        <v>200</v>
      </c>
      <c r="C13" s="5"/>
    </row>
    <row r="14" spans="1:3" ht="18" customHeight="1" thickTop="1" thickBot="1" x14ac:dyDescent="0.5">
      <c r="A14" s="2" t="s">
        <v>14</v>
      </c>
      <c r="B14" s="5">
        <v>300</v>
      </c>
      <c r="C14" s="5"/>
    </row>
    <row r="15" spans="1:3" ht="18" customHeight="1" thickTop="1" thickBot="1" x14ac:dyDescent="0.5">
      <c r="A15" s="4" t="s">
        <v>0</v>
      </c>
      <c r="B15" s="7">
        <f>B16+B17+B20+B21</f>
        <v>14600</v>
      </c>
      <c r="C15" s="7">
        <f>SUM(C16:C21)</f>
        <v>0</v>
      </c>
    </row>
    <row r="16" spans="1:3" ht="18" customHeight="1" thickTop="1" thickBot="1" x14ac:dyDescent="0.5">
      <c r="A16" s="2" t="s">
        <v>15</v>
      </c>
      <c r="B16" s="5">
        <f>mem_22*chl_vnos+(mem_23-mem_22)*chl_vnos/2</f>
        <v>10750</v>
      </c>
      <c r="C16" s="5"/>
    </row>
    <row r="17" spans="1:3" ht="18" customHeight="1" thickTop="1" thickBot="1" x14ac:dyDescent="0.5">
      <c r="A17" s="3" t="s">
        <v>16</v>
      </c>
      <c r="B17" s="5">
        <f>SUM(B18:B19)</f>
        <v>2250</v>
      </c>
      <c r="C17" s="5">
        <f>SUM(C18:C19)</f>
        <v>0</v>
      </c>
    </row>
    <row r="18" spans="1:3" ht="18" customHeight="1" thickTop="1" thickBot="1" x14ac:dyDescent="0.5">
      <c r="A18" s="9" t="s">
        <v>17</v>
      </c>
      <c r="B18" s="13">
        <v>250</v>
      </c>
      <c r="C18" s="5"/>
    </row>
    <row r="19" spans="1:3" ht="18" customHeight="1" thickTop="1" thickBot="1" x14ac:dyDescent="0.5">
      <c r="A19" s="9" t="s">
        <v>36</v>
      </c>
      <c r="B19" s="13">
        <v>2000</v>
      </c>
      <c r="C19" s="5"/>
    </row>
    <row r="20" spans="1:3" ht="18" customHeight="1" thickTop="1" thickBot="1" x14ac:dyDescent="0.5">
      <c r="A20" s="3" t="s">
        <v>26</v>
      </c>
      <c r="B20" s="5">
        <f>(mem_23-mem_22)*vst_vnoska</f>
        <v>600</v>
      </c>
      <c r="C20" s="5">
        <f>$B$6*$C$6</f>
        <v>0</v>
      </c>
    </row>
    <row r="21" spans="1:3" ht="18" customHeight="1" thickTop="1" thickBot="1" x14ac:dyDescent="0.5">
      <c r="A21" s="3" t="s">
        <v>18</v>
      </c>
      <c r="B21" s="5">
        <v>1000</v>
      </c>
      <c r="C21" s="5"/>
    </row>
    <row r="22" spans="1:3" ht="18" customHeight="1" thickTop="1" thickBot="1" x14ac:dyDescent="0.5">
      <c r="A22" s="4" t="s">
        <v>1</v>
      </c>
      <c r="B22" s="7">
        <f>SUM(B23:B38)</f>
        <v>14849.825000000001</v>
      </c>
      <c r="C22" s="7">
        <f>SUM(C23:C37)</f>
        <v>0</v>
      </c>
    </row>
    <row r="23" spans="1:3" ht="18" customHeight="1" thickTop="1" thickBot="1" x14ac:dyDescent="0.5">
      <c r="A23" s="3" t="s">
        <v>22</v>
      </c>
      <c r="B23" s="5">
        <f>mem_22*35.5*course_22</f>
        <v>1299.3</v>
      </c>
      <c r="C23" s="5"/>
    </row>
    <row r="24" spans="1:3" ht="18" customHeight="1" thickTop="1" thickBot="1" x14ac:dyDescent="0.5">
      <c r="A24" s="3" t="s">
        <v>23</v>
      </c>
      <c r="B24" s="5">
        <f>mem_23*35.5*course_23</f>
        <v>1510.5250000000001</v>
      </c>
      <c r="C24" s="5"/>
    </row>
    <row r="25" spans="1:3" ht="18" customHeight="1" thickTop="1" thickBot="1" x14ac:dyDescent="0.5">
      <c r="A25" s="3" t="s">
        <v>31</v>
      </c>
      <c r="B25" s="5">
        <f>mem_22*30</f>
        <v>600</v>
      </c>
      <c r="C25" s="5"/>
    </row>
    <row r="26" spans="1:3" ht="18" customHeight="1" thickTop="1" thickBot="1" x14ac:dyDescent="0.5">
      <c r="A26" s="3" t="s">
        <v>32</v>
      </c>
      <c r="B26" s="5">
        <f>mem_23*30</f>
        <v>690</v>
      </c>
      <c r="C26" s="5"/>
    </row>
    <row r="27" spans="1:3" ht="18" customHeight="1" thickTop="1" thickBot="1" x14ac:dyDescent="0.5">
      <c r="A27" s="3" t="s">
        <v>33</v>
      </c>
      <c r="B27" s="5">
        <f>mem_22*mag_fee</f>
        <v>0</v>
      </c>
      <c r="C27" s="5"/>
    </row>
    <row r="28" spans="1:3" ht="18" customHeight="1" thickTop="1" thickBot="1" x14ac:dyDescent="0.5">
      <c r="A28" s="3" t="s">
        <v>34</v>
      </c>
      <c r="B28" s="13">
        <v>1000</v>
      </c>
      <c r="C28" s="5"/>
    </row>
    <row r="29" spans="1:3" ht="18" customHeight="1" thickTop="1" thickBot="1" x14ac:dyDescent="0.5">
      <c r="A29" s="3" t="s">
        <v>6</v>
      </c>
      <c r="B29" s="13">
        <v>300</v>
      </c>
      <c r="C29" s="5"/>
    </row>
    <row r="30" spans="1:3" ht="18" customHeight="1" thickTop="1" thickBot="1" x14ac:dyDescent="0.5">
      <c r="A30" s="3" t="s">
        <v>7</v>
      </c>
      <c r="B30" s="13">
        <v>200</v>
      </c>
      <c r="C30" s="5"/>
    </row>
    <row r="31" spans="1:3" ht="18" customHeight="1" thickTop="1" thickBot="1" x14ac:dyDescent="0.5">
      <c r="A31" s="3" t="s">
        <v>8</v>
      </c>
      <c r="B31" s="13">
        <v>250</v>
      </c>
      <c r="C31" s="5"/>
    </row>
    <row r="32" spans="1:3" ht="18" customHeight="1" thickTop="1" thickBot="1" x14ac:dyDescent="0.5">
      <c r="A32" s="3" t="s">
        <v>9</v>
      </c>
      <c r="B32" s="13">
        <v>100</v>
      </c>
      <c r="C32" s="5"/>
    </row>
    <row r="33" spans="1:3" ht="18" customHeight="1" thickTop="1" thickBot="1" x14ac:dyDescent="0.5">
      <c r="A33" s="3" t="s">
        <v>10</v>
      </c>
      <c r="B33" s="13">
        <v>1000</v>
      </c>
      <c r="C33" s="5"/>
    </row>
    <row r="34" spans="1:3" ht="18" customHeight="1" thickTop="1" thickBot="1" x14ac:dyDescent="0.5">
      <c r="A34" s="3" t="s">
        <v>11</v>
      </c>
      <c r="B34" s="13">
        <v>3000</v>
      </c>
      <c r="C34" s="5"/>
    </row>
    <row r="35" spans="1:3" ht="18" customHeight="1" thickTop="1" thickBot="1" x14ac:dyDescent="0.5">
      <c r="A35" s="3" t="s">
        <v>37</v>
      </c>
      <c r="B35" s="16">
        <f>B19</f>
        <v>2000</v>
      </c>
      <c r="C35" s="5"/>
    </row>
    <row r="36" spans="1:3" ht="18" customHeight="1" thickTop="1" thickBot="1" x14ac:dyDescent="0.5">
      <c r="A36" s="3" t="s">
        <v>38</v>
      </c>
      <c r="B36" s="13">
        <v>400</v>
      </c>
      <c r="C36" s="5"/>
    </row>
    <row r="37" spans="1:3" ht="18" customHeight="1" thickTop="1" thickBot="1" x14ac:dyDescent="0.5">
      <c r="A37" s="3" t="s">
        <v>12</v>
      </c>
      <c r="B37" s="13">
        <v>2000</v>
      </c>
      <c r="C37" s="5"/>
    </row>
    <row r="38" spans="1:3" ht="18" customHeight="1" thickTop="1" thickBot="1" x14ac:dyDescent="0.5">
      <c r="A38" s="3" t="s">
        <v>39</v>
      </c>
      <c r="B38" s="13">
        <v>500</v>
      </c>
      <c r="C38" s="5"/>
    </row>
    <row r="39" spans="1:3" ht="18" customHeight="1" thickTop="1" thickBot="1" x14ac:dyDescent="0.5">
      <c r="A39" s="14" t="s">
        <v>41</v>
      </c>
      <c r="B39" s="15">
        <f>B15+B12-B22</f>
        <v>250.17499999999927</v>
      </c>
      <c r="C39" s="15">
        <f>SUM(C40:C41)</f>
        <v>0</v>
      </c>
    </row>
    <row r="40" spans="1:3" ht="18" customHeight="1" thickTop="1" thickBot="1" x14ac:dyDescent="0.5">
      <c r="A40" s="4" t="s">
        <v>19</v>
      </c>
      <c r="B40" s="7">
        <f>SUM(B41:B42)</f>
        <v>250.17</v>
      </c>
      <c r="C40" s="7">
        <f>SUM(C41:C42)</f>
        <v>0</v>
      </c>
    </row>
    <row r="41" spans="1:3" ht="18" customHeight="1" thickTop="1" thickBot="1" x14ac:dyDescent="0.5">
      <c r="A41" s="3" t="s">
        <v>5</v>
      </c>
      <c r="B41" s="5">
        <v>0</v>
      </c>
      <c r="C41" s="5"/>
    </row>
    <row r="42" spans="1:3" ht="18" customHeight="1" thickTop="1" thickBot="1" x14ac:dyDescent="0.5">
      <c r="A42" s="8" t="s">
        <v>2</v>
      </c>
      <c r="B42" s="5">
        <v>250.17</v>
      </c>
      <c r="C42" s="5"/>
    </row>
    <row r="43" spans="1:3" ht="14.65" thickTop="1" x14ac:dyDescent="0.45"/>
    <row r="44" spans="1:3" x14ac:dyDescent="0.45">
      <c r="A44" s="1" t="s">
        <v>24</v>
      </c>
    </row>
    <row r="45" spans="1:3" x14ac:dyDescent="0.45">
      <c r="A45" s="1" t="s">
        <v>25</v>
      </c>
    </row>
  </sheetData>
  <mergeCells count="1">
    <mergeCell ref="A1:C1"/>
  </mergeCells>
  <pageMargins left="0.70866141732283472" right="0.70866141732283472" top="0.31496062992125984" bottom="0.55118110236220474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>
      <selection activeCell="H10" sqref="H10"/>
    </sheetView>
  </sheetViews>
  <sheetFormatPr defaultRowHeight="14.25" x14ac:dyDescent="0.45"/>
  <cols>
    <col min="1" max="1" width="60.59765625" style="1" customWidth="1"/>
    <col min="2" max="3" width="12.59765625" style="6" customWidth="1"/>
    <col min="4" max="16384" width="9.06640625" style="1"/>
  </cols>
  <sheetData>
    <row r="1" spans="1:3" x14ac:dyDescent="0.45">
      <c r="A1" s="17" t="s">
        <v>43</v>
      </c>
      <c r="B1" s="17"/>
      <c r="C1" s="17"/>
    </row>
    <row r="3" spans="1:3" x14ac:dyDescent="0.45">
      <c r="A3" s="10" t="s">
        <v>20</v>
      </c>
      <c r="B3" s="18">
        <f>[0]!mem_22</f>
        <v>20</v>
      </c>
    </row>
    <row r="4" spans="1:3" x14ac:dyDescent="0.45">
      <c r="A4" s="10" t="s">
        <v>21</v>
      </c>
      <c r="B4" s="18">
        <f>[0]!mem_23</f>
        <v>23</v>
      </c>
      <c r="C4" s="11">
        <v>24</v>
      </c>
    </row>
    <row r="5" spans="1:3" x14ac:dyDescent="0.45">
      <c r="A5" s="10" t="s">
        <v>28</v>
      </c>
      <c r="B5" s="18">
        <f>[0]!chl_vnos</f>
        <v>500</v>
      </c>
    </row>
    <row r="6" spans="1:3" x14ac:dyDescent="0.45">
      <c r="A6" s="10" t="s">
        <v>27</v>
      </c>
      <c r="B6" s="18">
        <f>[0]!vst_vnoska</f>
        <v>200</v>
      </c>
    </row>
    <row r="7" spans="1:3" x14ac:dyDescent="0.45">
      <c r="A7" s="10" t="s">
        <v>29</v>
      </c>
      <c r="B7" s="18">
        <f>[0]!course_22</f>
        <v>1.83</v>
      </c>
      <c r="C7" s="11">
        <v>1.85</v>
      </c>
    </row>
    <row r="8" spans="1:3" x14ac:dyDescent="0.45">
      <c r="A8" s="10" t="s">
        <v>30</v>
      </c>
      <c r="B8" s="18">
        <f>[0]!course_23</f>
        <v>1.85</v>
      </c>
      <c r="C8" s="11">
        <v>1.9</v>
      </c>
    </row>
    <row r="9" spans="1:3" x14ac:dyDescent="0.45">
      <c r="A9" s="10" t="s">
        <v>40</v>
      </c>
      <c r="B9" s="18">
        <f>[0]!mag_fee</f>
        <v>0</v>
      </c>
    </row>
    <row r="10" spans="1:3" ht="14.65" thickBot="1" x14ac:dyDescent="0.5"/>
    <row r="11" spans="1:3" ht="18" customHeight="1" thickTop="1" thickBot="1" x14ac:dyDescent="0.5">
      <c r="A11" s="2"/>
      <c r="B11" s="5" t="s">
        <v>3</v>
      </c>
      <c r="C11" s="5" t="s">
        <v>4</v>
      </c>
    </row>
    <row r="12" spans="1:3" ht="18" customHeight="1" thickTop="1" thickBot="1" x14ac:dyDescent="0.5">
      <c r="A12" s="4" t="s">
        <v>42</v>
      </c>
      <c r="B12" s="7">
        <f>SUM(B13:B14)</f>
        <v>500</v>
      </c>
      <c r="C12" s="7">
        <f>SUM(C13:C14)</f>
        <v>500</v>
      </c>
    </row>
    <row r="13" spans="1:3" ht="18" customHeight="1" thickTop="1" thickBot="1" x14ac:dyDescent="0.5">
      <c r="A13" s="2" t="s">
        <v>13</v>
      </c>
      <c r="B13" s="5">
        <f>'Budget 2022-23'!B13</f>
        <v>200</v>
      </c>
      <c r="C13" s="5">
        <f>B13</f>
        <v>200</v>
      </c>
    </row>
    <row r="14" spans="1:3" ht="18" customHeight="1" thickTop="1" thickBot="1" x14ac:dyDescent="0.5">
      <c r="A14" s="2" t="s">
        <v>14</v>
      </c>
      <c r="B14" s="5">
        <f>'Budget 2022-23'!B14</f>
        <v>300</v>
      </c>
      <c r="C14" s="5">
        <f>B14</f>
        <v>300</v>
      </c>
    </row>
    <row r="15" spans="1:3" ht="18" customHeight="1" thickTop="1" thickBot="1" x14ac:dyDescent="0.5">
      <c r="A15" s="4" t="s">
        <v>0</v>
      </c>
      <c r="B15" s="7">
        <f>B16+B17+B20+B21</f>
        <v>14600</v>
      </c>
      <c r="C15" s="7">
        <f>SUM(C16:C21)</f>
        <v>11800</v>
      </c>
    </row>
    <row r="16" spans="1:3" ht="18" customHeight="1" thickTop="1" thickBot="1" x14ac:dyDescent="0.5">
      <c r="A16" s="2" t="s">
        <v>15</v>
      </c>
      <c r="B16" s="5">
        <f>'Budget 2022-23'!B16</f>
        <v>10750</v>
      </c>
      <c r="C16" s="5">
        <f>mem_22*chl_vnos+(mem_23R-mem_22)*chl_vnos/2</f>
        <v>11000</v>
      </c>
    </row>
    <row r="17" spans="1:3" ht="18" customHeight="1" thickTop="1" thickBot="1" x14ac:dyDescent="0.5">
      <c r="A17" s="3" t="s">
        <v>16</v>
      </c>
      <c r="B17" s="5">
        <f>'Budget 2022-23'!B17</f>
        <v>2250</v>
      </c>
      <c r="C17" s="5">
        <f>SUM(C18:C19)</f>
        <v>0</v>
      </c>
    </row>
    <row r="18" spans="1:3" ht="18" customHeight="1" thickTop="1" thickBot="1" x14ac:dyDescent="0.5">
      <c r="A18" s="9" t="s">
        <v>17</v>
      </c>
      <c r="B18" s="5">
        <f>'Budget 2022-23'!B18</f>
        <v>250</v>
      </c>
      <c r="C18" s="13"/>
    </row>
    <row r="19" spans="1:3" ht="18" customHeight="1" thickTop="1" thickBot="1" x14ac:dyDescent="0.5">
      <c r="A19" s="9" t="s">
        <v>36</v>
      </c>
      <c r="B19" s="5">
        <f>'Budget 2022-23'!B19</f>
        <v>2000</v>
      </c>
      <c r="C19" s="13"/>
    </row>
    <row r="20" spans="1:3" ht="18" customHeight="1" thickTop="1" thickBot="1" x14ac:dyDescent="0.5">
      <c r="A20" s="3" t="s">
        <v>26</v>
      </c>
      <c r="B20" s="5">
        <f>'Budget 2022-23'!B20</f>
        <v>600</v>
      </c>
      <c r="C20" s="5">
        <f>(mem_23R-mem_22)*vst_vnoska</f>
        <v>800</v>
      </c>
    </row>
    <row r="21" spans="1:3" ht="18" customHeight="1" thickTop="1" thickBot="1" x14ac:dyDescent="0.5">
      <c r="A21" s="3" t="s">
        <v>18</v>
      </c>
      <c r="B21" s="5">
        <f>'Budget 2022-23'!B21</f>
        <v>1000</v>
      </c>
      <c r="C21" s="13"/>
    </row>
    <row r="22" spans="1:3" ht="18" customHeight="1" thickTop="1" thickBot="1" x14ac:dyDescent="0.5">
      <c r="A22" s="4" t="s">
        <v>1</v>
      </c>
      <c r="B22" s="7">
        <f>SUM(B23:B38)</f>
        <v>14849.825000000001</v>
      </c>
      <c r="C22" s="7">
        <f>SUM(C23:C37)</f>
        <v>4252.3</v>
      </c>
    </row>
    <row r="23" spans="1:3" ht="18" customHeight="1" thickTop="1" thickBot="1" x14ac:dyDescent="0.5">
      <c r="A23" s="3" t="s">
        <v>22</v>
      </c>
      <c r="B23" s="5">
        <f>'Budget 2022-23'!B23</f>
        <v>1299.3</v>
      </c>
      <c r="C23" s="5">
        <f>mem_22*35.5*course_22R</f>
        <v>1313.5</v>
      </c>
    </row>
    <row r="24" spans="1:3" ht="18" customHeight="1" thickTop="1" thickBot="1" x14ac:dyDescent="0.5">
      <c r="A24" s="3" t="s">
        <v>23</v>
      </c>
      <c r="B24" s="5">
        <f>'Budget 2022-23'!B24</f>
        <v>1510.5250000000001</v>
      </c>
      <c r="C24" s="5">
        <f>mem_23R*35.5*course_23R</f>
        <v>1618.8</v>
      </c>
    </row>
    <row r="25" spans="1:3" ht="18" customHeight="1" thickTop="1" thickBot="1" x14ac:dyDescent="0.5">
      <c r="A25" s="3" t="s">
        <v>31</v>
      </c>
      <c r="B25" s="5">
        <f>'Budget 2022-23'!B25</f>
        <v>600</v>
      </c>
      <c r="C25" s="5">
        <f>B25</f>
        <v>600</v>
      </c>
    </row>
    <row r="26" spans="1:3" ht="18" customHeight="1" thickTop="1" thickBot="1" x14ac:dyDescent="0.5">
      <c r="A26" s="3" t="s">
        <v>32</v>
      </c>
      <c r="B26" s="5">
        <f>'Budget 2022-23'!B26</f>
        <v>690</v>
      </c>
      <c r="C26" s="5">
        <f>mem_23R*30</f>
        <v>720</v>
      </c>
    </row>
    <row r="27" spans="1:3" ht="18" customHeight="1" thickTop="1" thickBot="1" x14ac:dyDescent="0.5">
      <c r="A27" s="3" t="s">
        <v>33</v>
      </c>
      <c r="B27" s="5">
        <f>'Budget 2022-23'!B27</f>
        <v>0</v>
      </c>
      <c r="C27" s="5">
        <f>mem_22*mag_fee</f>
        <v>0</v>
      </c>
    </row>
    <row r="28" spans="1:3" ht="18" customHeight="1" thickTop="1" thickBot="1" x14ac:dyDescent="0.5">
      <c r="A28" s="3" t="s">
        <v>34</v>
      </c>
      <c r="B28" s="5">
        <f>'Budget 2022-23'!B28</f>
        <v>1000</v>
      </c>
      <c r="C28" s="13"/>
    </row>
    <row r="29" spans="1:3" ht="18" customHeight="1" thickTop="1" thickBot="1" x14ac:dyDescent="0.5">
      <c r="A29" s="3" t="s">
        <v>6</v>
      </c>
      <c r="B29" s="5">
        <f>'Budget 2022-23'!B29</f>
        <v>300</v>
      </c>
      <c r="C29" s="13"/>
    </row>
    <row r="30" spans="1:3" ht="18" customHeight="1" thickTop="1" thickBot="1" x14ac:dyDescent="0.5">
      <c r="A30" s="3" t="s">
        <v>7</v>
      </c>
      <c r="B30" s="5">
        <f>'Budget 2022-23'!B30</f>
        <v>200</v>
      </c>
      <c r="C30" s="13"/>
    </row>
    <row r="31" spans="1:3" ht="18" customHeight="1" thickTop="1" thickBot="1" x14ac:dyDescent="0.5">
      <c r="A31" s="3" t="s">
        <v>8</v>
      </c>
      <c r="B31" s="5">
        <f>'Budget 2022-23'!B31</f>
        <v>250</v>
      </c>
      <c r="C31" s="13"/>
    </row>
    <row r="32" spans="1:3" ht="18" customHeight="1" thickTop="1" thickBot="1" x14ac:dyDescent="0.5">
      <c r="A32" s="3" t="s">
        <v>9</v>
      </c>
      <c r="B32" s="5">
        <f>'Budget 2022-23'!B32</f>
        <v>100</v>
      </c>
      <c r="C32" s="13"/>
    </row>
    <row r="33" spans="1:3" ht="18" customHeight="1" thickTop="1" thickBot="1" x14ac:dyDescent="0.5">
      <c r="A33" s="3" t="s">
        <v>10</v>
      </c>
      <c r="B33" s="5">
        <f>'Budget 2022-23'!B33</f>
        <v>1000</v>
      </c>
      <c r="C33" s="13"/>
    </row>
    <row r="34" spans="1:3" ht="18" customHeight="1" thickTop="1" thickBot="1" x14ac:dyDescent="0.5">
      <c r="A34" s="3" t="s">
        <v>11</v>
      </c>
      <c r="B34" s="5">
        <f>'Budget 2022-23'!B34</f>
        <v>3000</v>
      </c>
      <c r="C34" s="13"/>
    </row>
    <row r="35" spans="1:3" ht="18" customHeight="1" thickTop="1" thickBot="1" x14ac:dyDescent="0.5">
      <c r="A35" s="3" t="s">
        <v>37</v>
      </c>
      <c r="B35" s="5">
        <f>'Budget 2022-23'!B35</f>
        <v>2000</v>
      </c>
      <c r="C35" s="13"/>
    </row>
    <row r="36" spans="1:3" ht="18" customHeight="1" thickTop="1" thickBot="1" x14ac:dyDescent="0.5">
      <c r="A36" s="3" t="s">
        <v>38</v>
      </c>
      <c r="B36" s="5">
        <f>'Budget 2022-23'!B36</f>
        <v>400</v>
      </c>
      <c r="C36" s="13"/>
    </row>
    <row r="37" spans="1:3" ht="18" customHeight="1" thickTop="1" thickBot="1" x14ac:dyDescent="0.5">
      <c r="A37" s="3" t="s">
        <v>12</v>
      </c>
      <c r="B37" s="5">
        <f>'Budget 2022-23'!B37</f>
        <v>2000</v>
      </c>
      <c r="C37" s="13"/>
    </row>
    <row r="38" spans="1:3" ht="18" customHeight="1" thickTop="1" thickBot="1" x14ac:dyDescent="0.5">
      <c r="A38" s="3" t="s">
        <v>39</v>
      </c>
      <c r="B38" s="5">
        <f>'Budget 2022-23'!B38</f>
        <v>500</v>
      </c>
      <c r="C38" s="13"/>
    </row>
    <row r="39" spans="1:3" ht="18" customHeight="1" thickTop="1" thickBot="1" x14ac:dyDescent="0.5">
      <c r="A39" s="14" t="s">
        <v>41</v>
      </c>
      <c r="B39" s="15">
        <f>B15+B12-B22</f>
        <v>250.17499999999927</v>
      </c>
      <c r="C39" s="15">
        <f>SUM(C40:C41)</f>
        <v>0</v>
      </c>
    </row>
    <row r="40" spans="1:3" ht="18" customHeight="1" thickTop="1" thickBot="1" x14ac:dyDescent="0.5">
      <c r="A40" s="4" t="s">
        <v>19</v>
      </c>
      <c r="B40" s="7">
        <f>SUM(B41:B42)</f>
        <v>250.17</v>
      </c>
      <c r="C40" s="7">
        <f>SUM(C41:C42)</f>
        <v>0</v>
      </c>
    </row>
    <row r="41" spans="1:3" ht="18" customHeight="1" thickTop="1" thickBot="1" x14ac:dyDescent="0.5">
      <c r="A41" s="3" t="s">
        <v>5</v>
      </c>
      <c r="B41" s="5">
        <v>0</v>
      </c>
      <c r="C41" s="13"/>
    </row>
    <row r="42" spans="1:3" ht="18" customHeight="1" thickTop="1" thickBot="1" x14ac:dyDescent="0.5">
      <c r="A42" s="8" t="s">
        <v>2</v>
      </c>
      <c r="B42" s="5">
        <v>250.17</v>
      </c>
      <c r="C42" s="13"/>
    </row>
    <row r="43" spans="1:3" ht="14.65" thickTop="1" x14ac:dyDescent="0.45"/>
  </sheetData>
  <mergeCells count="1">
    <mergeCell ref="A1:C1"/>
  </mergeCells>
  <pageMargins left="0.70866141732283472" right="0.70866141732283472" top="0.3149606299212598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Budget 2022-23</vt:lpstr>
      <vt:lpstr>Report 2022-23</vt:lpstr>
      <vt:lpstr>'Report 2022-23'!chl_vnos</vt:lpstr>
      <vt:lpstr>chl_vnos</vt:lpstr>
      <vt:lpstr>'Report 2022-23'!course_22</vt:lpstr>
      <vt:lpstr>course_22</vt:lpstr>
      <vt:lpstr>course_22R</vt:lpstr>
      <vt:lpstr>'Report 2022-23'!course_23</vt:lpstr>
      <vt:lpstr>course_23</vt:lpstr>
      <vt:lpstr>course_23R</vt:lpstr>
      <vt:lpstr>'Report 2022-23'!mag_fee</vt:lpstr>
      <vt:lpstr>mag_fee</vt:lpstr>
      <vt:lpstr>'Report 2022-23'!mem_22</vt:lpstr>
      <vt:lpstr>mem_22</vt:lpstr>
      <vt:lpstr>'Report 2022-23'!mem_23</vt:lpstr>
      <vt:lpstr>mem_23</vt:lpstr>
      <vt:lpstr>mem_23R</vt:lpstr>
      <vt:lpstr>'Report 2022-23'!vst_vnoska</vt:lpstr>
      <vt:lpstr>vst_vnoska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2022-04-26T09:49:03Z</dcterms:modified>
</cp:coreProperties>
</file>